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620" activeTab="0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<sst xmlns="http://schemas.openxmlformats.org/spreadsheetml/2006/main" count="49" uniqueCount="43">
  <si>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</si>
  <si>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</si>
  <si>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</si>
  <si>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</si>
  <si>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</si>
  <si>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</si>
  <si>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</si>
  <si>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</si>
  <si>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</si>
  <si>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</si>
  <si>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</si>
  <si>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</si>
  <si>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</si>
  <si>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</si>
  <si>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</si>
  <si>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</si>
  <si>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</si>
  <si>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</si>
  <si>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</si>
  <si>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</si>
  <si>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</si>
  <si>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</si>
  <si>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</si>
  <si>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</si>
  <si>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</si>
  <si>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</si>
  <si>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</si>
  <si>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</si>
  <si>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</si>
  <si>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</si>
  <si>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</si>
  <si>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</si>
  <si>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</si>
  <si>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</si>
  <si>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</si>
  <si>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Project</t>
  </si>
  <si>
    <t>Woodland</t>
  </si>
  <si>
    <t>Xmas</t>
  </si>
  <si>
    <t>The variance of £229,121 is primarily due to a lower level of income generated by the Levens Community Project in 2022-23 compared with 2021-22. The Project is run by the Parish Council for the benefit of the local community and aims to generate funds via grants and proceeds from the sale of 6 plots of land (with planning permission) to enable the build of 7 affordable homes and a new village hall. In 2021-22, Project income from the sale of land (3 plots) and grants received totalled £576,966 whereas income from the same sources (including receipts from the sale of 1 plot of land) totalled £330,603. This represents a drop in income from sale receipts and grants into the Project of £246,358. As the actual variance is £229,121 then higher income of just over £17,000 must be evident in other cost centres. Income on the Parish Council 'core' account (i.e. not the Project account), was £1,314 up in 2022-23 from the year before caused by relatively small increases in some budget heads including the Precept and grants received. The cashbook records higher income of £15,923  in other cost centres within the Project including a contra receipt of £3,600 in respect of a returned cheque.</t>
  </si>
  <si>
    <t xml:space="preserve">Taking into account adjustments for debtors and creditors, the variance in expenditure between 2021-22 &amp; 2022-23 is £48,959.The Parish Council account shows an increase in expenditure in 2022-23 of £5,224 over the previous year where notable increases included salary costs (£386); travel &amp; training (£367 - representing an increase in post-Covid activity); audit fees (£1,053); redevelopment of the website (£1,147). Capital costs were £1,987 higher than the previous year whilst expenditure from ring-fenced funds increased by £2118. More minor increases in expenditure in 2022-23 brings the gross figure to £8,149, but this is offset by by areas of expenditure in 2022-23 that were less than in the previous year amounting in total to £2,925 (primarily £2,500 incurred on planning fees and surveys in the previous year) giving the net increase of £5,224. Taking into account the increase in expenditure on the PC account over the previous year (above) leaves a balance of £43,735 additional expenditure which is to be found in the Project account. Key areas of higher expenditure on the Project in 2022-23 included site survey (£1,740); design consultancy and project management (£15,115); works on site (£21,722); planning fees (£1,550). These and more minor increases in other cost centres are offset by areas where expenditure was less than in the previous year, notably on salary payments (£3,019). </t>
  </si>
  <si>
    <t xml:space="preserve">The balance brought forward from 31 March 2022 was £474,582 more than the balance from the preceeding year reflecting the higher level of income-generating activity within the Project from the sale of land in 2021-22. An increase of £309 on the precept is noted but a reduction in other receipts in 2022-23 confirms the lower level of income generated by the Project. The net total of balance + receipts in 2022-23 is £245,770. Expenditure in 2022-23 is increased on 2021-22 by £1,043 on salaries and £69,520  (mainly on the Project) giving a net total of £70,563 on costs. Deducting the net costs of £70,563 from the sum total of Boxes 1/2/3 (£245,770) equals the Box 7 variance of £175,207. </t>
  </si>
  <si>
    <t xml:space="preserve">Box 8 of the Annual Return for 2021-22 shows a total value of cash and short term investments carried forward to 2022-23 of £1,219,353. Added to this are receipts from 01/04/2022 to 31/03/23 of £370,197.49 (gross balance £1,589,550.49) and deducted is expenditure in the same period of £170,346.26. This gives a net cashbook balance of £1,419,204.23 as reconciled with the bank balance at 31/03/23. The variance of £199,851 is the difference between income received in 2022-23 of £370,197.49 and expenditure of £170.346.26.  </t>
  </si>
  <si>
    <t xml:space="preserve">The Asset register was thoroughly reviewd in 2022-23 and the primary element in the significant increase in values was the movement of two plots of land from community value (£1.00 ea) to market value (£165,000 and £140,000). This is as the result of planning permission being secured on these and they are to be sold on behalf of the Project. This accounts for £305,000 of the increase of £307, 061. The balance is made up of acquisitions, write-offs and adjustments. 9-year old computer equipment and the parish notice board were written off and new values in repect of new equipment added; the standing values of a number of other items such as benches and bus shelters was also adjusted.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</si>
</sst>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E1">
      <selection activeCell="O26" sqref="O26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13.8515625" style="2" bestFit="1" customWidth="1"/>
    <col min="14" max="14" width="50.421875" style="11" bestFit="1" customWidth="1"/>
    <col min="15" max="15" width="86.00390625" style="2" bestFit="1" customWidth="1"/>
    <col min="16" max="23" width="9.140625" style="13" customWidth="1"/>
    <col min="24" max="16384" width="9.140625" style="2" customWidth="1"/>
  </cols>
  <sheetData>
    <row r="1" spans="1:13" ht="17.2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8"/>
      <c r="M1" s="8"/>
    </row>
    <row r="2" spans="1:14" ht="15">
      <c r="A2" s="35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ht="13.5">
      <c r="A3" s="1" t="s">
        <v>18</v>
      </c>
    </row>
    <row r="4" spans="1:14" ht="79.5" customHeight="1">
      <c r="A4" s="43" t="s">
        <v>25</v>
      </c>
      <c r="B4" s="44"/>
      <c r="C4" s="44"/>
      <c r="D4" s="44"/>
      <c r="E4" s="44"/>
      <c r="F4" s="44"/>
      <c r="G4" s="44"/>
      <c r="H4" s="44"/>
      <c r="N4" s="17"/>
    </row>
    <row r="5" ht="13.5">
      <c r="A5" s="1" t="s">
        <v>26</v>
      </c>
    </row>
    <row r="6" spans="1:15" ht="13.5">
      <c r="A6" s="20"/>
      <c r="D6" s="3"/>
      <c r="F6" s="3"/>
      <c r="O6" s="19"/>
    </row>
    <row r="7" spans="4:15" ht="27">
      <c r="D7" s="26">
        <v>2023</v>
      </c>
      <c r="E7" s="19"/>
      <c r="F7" s="26">
        <v>2022</v>
      </c>
      <c r="G7" s="26" t="s">
        <v>0</v>
      </c>
      <c r="H7" s="26" t="s">
        <v>0</v>
      </c>
      <c r="I7" s="26"/>
      <c r="J7" s="26"/>
      <c r="K7" s="26"/>
      <c r="L7" s="41" t="s">
        <v>11</v>
      </c>
      <c r="M7" s="42"/>
      <c r="N7" s="29" t="s">
        <v>20</v>
      </c>
      <c r="O7" s="27" t="s">
        <v>19</v>
      </c>
    </row>
    <row r="8" spans="4:15" ht="13.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26" t="s">
        <v>33</v>
      </c>
      <c r="M8" s="26" t="s">
        <v>34</v>
      </c>
      <c r="O8" s="15"/>
    </row>
    <row r="9" spans="4:15" ht="14.25" thickBot="1">
      <c r="D9" s="3"/>
      <c r="E9" s="3"/>
      <c r="O9" s="15"/>
    </row>
    <row r="10" spans="1:15" ht="30" customHeight="1" thickBot="1">
      <c r="A10" s="37" t="s">
        <v>2</v>
      </c>
      <c r="B10" s="37"/>
      <c r="C10" s="37"/>
      <c r="D10" s="7">
        <v>1218879</v>
      </c>
      <c r="F10" s="7">
        <v>744297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O10" s="12"/>
    </row>
    <row r="11" spans="4:15" ht="14.25" thickBot="1">
      <c r="D11" s="4"/>
      <c r="F11" s="4"/>
      <c r="O11" s="15"/>
    </row>
    <row r="12" spans="1:15" ht="14.25" thickBot="1">
      <c r="A12" s="38" t="s">
        <v>13</v>
      </c>
      <c r="B12" s="39"/>
      <c r="C12" s="40"/>
      <c r="D12" s="7">
        <v>13960</v>
      </c>
      <c r="F12" s="7">
        <v>13651</v>
      </c>
      <c r="G12" s="4">
        <f>D12-F12</f>
        <v>309</v>
      </c>
      <c r="H12" s="5">
        <f>IF((D12&gt;F12),(D12-F12)/D12,IF(D12&lt;F12,-(D12-F12)/D12,IF(D12=F12,0)))</f>
        <v>0.022134670487106017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3" t="str">
        <f>IF(ABS(G12)&lt;100000,"NO","YES")</f>
        <v>NO</v>
      </c>
      <c r="N12" s="9" t="str">
        <f>IF((L12="YES")*AND(I12+J12&lt;1),"Explanation not required, difference less than £500"," ")</f>
        <v> </v>
      </c>
      <c r="O12" s="12"/>
    </row>
    <row r="13" spans="4:15" ht="14.25" thickBot="1">
      <c r="D13" s="4"/>
      <c r="F13" s="4"/>
      <c r="G13" s="4"/>
      <c r="H13" s="5"/>
      <c r="K13" s="3"/>
      <c r="L13" s="3"/>
      <c r="M13" s="3"/>
      <c r="O13" s="15"/>
    </row>
    <row r="14" spans="1:15" ht="193.5" thickBot="1">
      <c r="A14" s="36" t="s">
        <v>3</v>
      </c>
      <c r="B14" s="36"/>
      <c r="C14" s="36"/>
      <c r="D14" s="7">
        <v>359051</v>
      </c>
      <c r="F14" s="7">
        <v>588172</v>
      </c>
      <c r="G14" s="4">
        <f>D14-F14</f>
        <v>-229121</v>
      </c>
      <c r="H14" s="5">
        <f>IF((D14&gt;F14),(D14-F14)/D14,IF(D14&lt;F14,-(D14-F14)/D14,IF(D14=F14,0)))</f>
        <v>0.6381294022297668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IF(H14&lt;15%,"NO","YES")</f>
        <v>YES</v>
      </c>
      <c r="M14" s="3" t="str">
        <f>IF(ABS(G14)&lt;100000,"NO","YES")</f>
        <v>YES</v>
      </c>
      <c r="N14" s="9" t="str">
        <f>IF((L14="YES")*AND(I14+J14&lt;1),"Explanation not required, difference less than £500"," ")</f>
        <v> </v>
      </c>
      <c r="O14" s="12" t="s">
        <v>38</v>
      </c>
    </row>
    <row r="15" spans="4:15" ht="14.25" thickBot="1">
      <c r="D15" s="4"/>
      <c r="F15" s="4"/>
      <c r="G15" s="4"/>
      <c r="H15" s="5"/>
      <c r="K15" s="3"/>
      <c r="L15" s="3"/>
      <c r="M15" s="3"/>
      <c r="O15" s="15"/>
    </row>
    <row r="16" spans="1:15" ht="14.25" thickBot="1">
      <c r="A16" s="36" t="s">
        <v>4</v>
      </c>
      <c r="B16" s="36"/>
      <c r="C16" s="36"/>
      <c r="D16" s="7">
        <v>9634</v>
      </c>
      <c r="F16" s="7">
        <v>8591</v>
      </c>
      <c r="G16" s="4">
        <f>D16-F16</f>
        <v>1043</v>
      </c>
      <c r="H16" s="5">
        <f>IF((D16&gt;F16),(D16-F16)/D16,IF(D16&lt;F16,-(D16-F16)/D16,IF(D16=F16,0)))</f>
        <v>0.10826240398588333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3" t="str">
        <f>IF(ABS(G16)&lt;100000,"NO","YES")</f>
        <v>NO</v>
      </c>
      <c r="N16" s="9" t="str">
        <f>IF((L16="YES")*AND(I16+J16&lt;1),"Explanation not required, difference less than £500"," ")</f>
        <v> </v>
      </c>
      <c r="O16" s="12"/>
    </row>
    <row r="17" spans="4:15" ht="14.25" thickBot="1">
      <c r="D17" s="4"/>
      <c r="F17" s="4"/>
      <c r="G17" s="4"/>
      <c r="H17" s="5"/>
      <c r="K17" s="3"/>
      <c r="L17" s="3"/>
      <c r="M17" s="3"/>
      <c r="O17" s="15"/>
    </row>
    <row r="18" spans="1:15" ht="14.25" thickBot="1">
      <c r="A18" s="36" t="s">
        <v>7</v>
      </c>
      <c r="B18" s="36"/>
      <c r="C18" s="36"/>
      <c r="D18" s="7">
        <v>0</v>
      </c>
      <c r="F18" s="7">
        <v>0</v>
      </c>
      <c r="G18" s="4">
        <f>D18-F18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3" t="str">
        <f>IF(ABS(G18)&lt;100000,"NO","YES")</f>
        <v>NO</v>
      </c>
      <c r="N18" s="9" t="str">
        <f>IF((L18="YES")*AND(I18+J18&lt;1),"Explanation not required, difference less than £500"," ")</f>
        <v> </v>
      </c>
      <c r="O18" s="12"/>
    </row>
    <row r="19" spans="4:15" ht="14.25" thickBot="1">
      <c r="D19" s="4"/>
      <c r="F19" s="4"/>
      <c r="G19" s="4"/>
      <c r="H19" s="5"/>
      <c r="K19" s="3"/>
      <c r="L19" s="3"/>
      <c r="M19" s="3"/>
      <c r="O19" s="15"/>
    </row>
    <row r="20" spans="1:15" ht="14.25" thickBot="1">
      <c r="A20" s="36" t="s">
        <v>14</v>
      </c>
      <c r="B20" s="36"/>
      <c r="C20" s="36"/>
      <c r="D20" s="7">
        <v>188170</v>
      </c>
      <c r="F20" s="7">
        <v>118650</v>
      </c>
      <c r="G20" s="4">
        <f>D20-F20</f>
        <v>69520</v>
      </c>
      <c r="H20" s="5">
        <f>IF((D20&gt;F20),(D20-F20)/D20,IF(D20&lt;F20,-(D20-F20)/D20,IF(D20=F20,0)))</f>
        <v>0.36945315406281554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IF(H20&lt;15%,"NO","YES")</f>
        <v>YES</v>
      </c>
      <c r="M20" s="3" t="str">
        <f>IF(ABS(G20)&lt;100000,"NO","YES")</f>
        <v>NO</v>
      </c>
      <c r="N20" s="9" t="str">
        <f>IF((L20="YES")*AND(I20+J20&lt;1),"Explanation not required, difference less than £500"," ")</f>
        <v> </v>
      </c>
      <c r="O20" s="12"/>
    </row>
    <row r="21" spans="4:15" ht="221.25" thickBot="1">
      <c r="D21" s="4"/>
      <c r="F21" s="4"/>
      <c r="G21" s="4"/>
      <c r="H21" s="5"/>
      <c r="K21" s="3"/>
      <c r="L21" s="3"/>
      <c r="M21" s="3"/>
      <c r="O21" s="15" t="s">
        <v>39</v>
      </c>
    </row>
    <row r="22" spans="1:15" ht="111" thickBot="1">
      <c r="A22" s="6" t="s">
        <v>5</v>
      </c>
      <c r="D22" s="30">
        <f>D10+D12+D14-D16-D18-D20</f>
        <v>1394086</v>
      </c>
      <c r="F22" s="30">
        <f>F10+F12+F14-F16-F18-F20</f>
        <v>1218879</v>
      </c>
      <c r="G22" s="4">
        <f>D22-F22</f>
        <v>175207</v>
      </c>
      <c r="H22" s="5">
        <f>IF((D22&gt;F22),(D22-F22)/D22,IF(D22&lt;F22,-(D22-F22)/D22,IF(D22=F22,0)))</f>
        <v>0.12567876013387982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IF(H22&lt;15%,"NO","YES")</f>
        <v>NO</v>
      </c>
      <c r="M22" s="3" t="str">
        <f>IF(ABS(G22)&lt;100000,"NO","YES")</f>
        <v>YES</v>
      </c>
      <c r="N22" s="9" t="str">
        <f>IF((L22="YES")*AND(I22+J22&lt;1),"Explanation not required, difference less than £500"," ")</f>
        <v> </v>
      </c>
      <c r="O22" s="12" t="s">
        <v>40</v>
      </c>
    </row>
    <row r="23" spans="4:15" ht="14.25" thickBot="1">
      <c r="D23" s="4"/>
      <c r="F23" s="4"/>
      <c r="G23" s="4"/>
      <c r="H23" s="5"/>
      <c r="K23" s="3"/>
      <c r="L23" s="3"/>
      <c r="M23" s="3"/>
      <c r="O23" s="15"/>
    </row>
    <row r="24" spans="1:15" ht="96.75" thickBot="1">
      <c r="A24" s="36" t="s">
        <v>9</v>
      </c>
      <c r="B24" s="36"/>
      <c r="C24" s="36"/>
      <c r="D24" s="7">
        <v>1419204</v>
      </c>
      <c r="F24" s="7">
        <v>1219353</v>
      </c>
      <c r="G24" s="4">
        <f>D24-F24</f>
        <v>199851</v>
      </c>
      <c r="H24" s="5">
        <f>IF((D24&gt;F24),(D24-F24)/D24,IF(D24&lt;F24,-(D24-F24)/D24,IF(D24=F24,0)))</f>
        <v>0.14081907886392653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IF(H24&lt;15%,"NO","YES")</f>
        <v>NO</v>
      </c>
      <c r="M24" s="3" t="str">
        <f>IF(ABS(G24)&lt;100000,"NO","YES")</f>
        <v>YES</v>
      </c>
      <c r="N24" s="9" t="str">
        <f>IF((L24="YES")*AND(I24+J24&lt;1),"Explanation not required, difference less than £500"," ")</f>
        <v> </v>
      </c>
      <c r="O24" s="12" t="s">
        <v>41</v>
      </c>
    </row>
    <row r="25" spans="4:15" ht="14.25" thickBot="1">
      <c r="D25" s="4"/>
      <c r="F25" s="4"/>
      <c r="G25" s="4"/>
      <c r="H25" s="5"/>
      <c r="K25" s="3"/>
      <c r="L25" s="3"/>
      <c r="M25" s="3"/>
      <c r="O25" s="15"/>
    </row>
    <row r="26" spans="1:15" ht="111" thickBot="1">
      <c r="A26" s="36" t="s">
        <v>8</v>
      </c>
      <c r="B26" s="36"/>
      <c r="C26" s="36"/>
      <c r="D26" s="7">
        <v>315196</v>
      </c>
      <c r="F26" s="7">
        <v>8135</v>
      </c>
      <c r="G26" s="4">
        <f>D26-F26</f>
        <v>307061</v>
      </c>
      <c r="H26" s="5">
        <f>IF((D26&gt;F26),(D26-F26)/D26,IF(D26&lt;F26,-(D26-F26)/D26,IF(D26=F26,0)))</f>
        <v>0.9741906623180497</v>
      </c>
      <c r="I26" s="2">
        <f>IF(D26-F26&lt;500,0,IF(D26-F26&gt;500,1,IF(D26-F26=500,1)))</f>
        <v>1</v>
      </c>
      <c r="J26" s="2">
        <f>IF(F26-D26&lt;500,0,IF(F26-D26&gt;500,1,IF(F26-D26=500,1)))</f>
        <v>0</v>
      </c>
      <c r="K26" s="3">
        <f>IF(H26&lt;0.15,0,IF(H26&gt;0.15,1,IF(H26=0.15,1)))</f>
        <v>1</v>
      </c>
      <c r="L26" s="3" t="str">
        <f>IF(H26&lt;15%,"NO","YES")</f>
        <v>YES</v>
      </c>
      <c r="M26" s="3" t="str">
        <f>IF(ABS(G26)&lt;100000,"NO","YES")</f>
        <v>YES</v>
      </c>
      <c r="N26" s="9" t="str">
        <f>IF((L26="YES")*AND(I26+J26&lt;1),"Explanation not required, difference less than £500"," ")</f>
        <v> </v>
      </c>
      <c r="O26" s="12" t="s">
        <v>42</v>
      </c>
    </row>
    <row r="27" spans="4:15" ht="14.25" thickBot="1">
      <c r="D27" s="4"/>
      <c r="F27" s="4"/>
      <c r="G27" s="4"/>
      <c r="H27" s="5"/>
      <c r="K27" s="3"/>
      <c r="L27" s="3"/>
      <c r="M27" s="3"/>
      <c r="O27" s="15"/>
    </row>
    <row r="28" spans="1:15" ht="14.25" thickBot="1">
      <c r="A28" s="36" t="s">
        <v>6</v>
      </c>
      <c r="B28" s="36"/>
      <c r="C28" s="36"/>
      <c r="D28" s="7">
        <v>0</v>
      </c>
      <c r="F28" s="7">
        <v>0</v>
      </c>
      <c r="G28" s="4">
        <f>D28-F28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3" t="str">
        <f>IF(ABS(G28)&lt;100000,"NO","YES")</f>
        <v>NO</v>
      </c>
      <c r="N28" s="9" t="str">
        <f>IF((L28="YES")*AND(I28+J28&lt;1),"Explanation not required, difference less than £500"," ")</f>
        <v> </v>
      </c>
      <c r="O28" s="12"/>
    </row>
    <row r="29" spans="8:15" ht="13.5">
      <c r="H29" s="5"/>
      <c r="K29" s="3"/>
      <c r="L29" s="3"/>
      <c r="M29" s="3"/>
      <c r="O29" s="15"/>
    </row>
    <row r="30" ht="13.5">
      <c r="C30" s="10"/>
    </row>
    <row r="31" spans="3:23" ht="15" customHeight="1">
      <c r="C31" s="2" t="s">
        <v>21</v>
      </c>
      <c r="D31" s="2">
        <f>D22/D12</f>
        <v>99.86289398280802</v>
      </c>
      <c r="F31" s="2">
        <f>F22/F12</f>
        <v>89.2886235440627</v>
      </c>
      <c r="P31" s="18"/>
      <c r="Q31" s="18"/>
      <c r="R31" s="18"/>
      <c r="S31" s="18"/>
      <c r="T31" s="18"/>
      <c r="U31" s="18"/>
      <c r="V31" s="18"/>
      <c r="W31" s="18"/>
    </row>
    <row r="32" spans="3:23" ht="17.25">
      <c r="C32" s="31" t="str">
        <f>IF(D22&gt;(D12*2),"PLEASE PROVIDE AN EXPLANATION FOR THE LEVEL OF RESERVES ON THE FOLLOWING TAB","")</f>
        <v>PLEASE PROVIDE AN EXPLANATION FOR THE LEVEL OF RESERVES ON THE FOLLOWING TAB</v>
      </c>
      <c r="O32" s="18"/>
      <c r="P32" s="18"/>
      <c r="Q32" s="18"/>
      <c r="R32" s="18"/>
      <c r="S32" s="18"/>
      <c r="T32" s="18"/>
      <c r="U32" s="18"/>
      <c r="V32" s="18"/>
      <c r="W32" s="18"/>
    </row>
    <row r="34" ht="17.25">
      <c r="C34" s="31"/>
    </row>
  </sheetData>
  <sheetProtection/>
  <mergeCells count="12">
    <mergeCell ref="A4:H4"/>
    <mergeCell ref="A18:C18"/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L7:M7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3">
      <selection activeCell="Q3" sqref="Q1:Q16384"/>
    </sheetView>
  </sheetViews>
  <sheetFormatPr defaultColWidth="9.140625" defaultRowHeight="15"/>
  <sheetData>
    <row r="1" ht="15.75" customHeight="1">
      <c r="A1" s="22" t="s">
        <v>15</v>
      </c>
    </row>
    <row r="2" ht="15.75" customHeight="1">
      <c r="A2" s="28" t="s">
        <v>28</v>
      </c>
    </row>
    <row r="3" ht="14.25">
      <c r="A3" t="s">
        <v>27</v>
      </c>
    </row>
    <row r="5" spans="4:6" ht="14.25">
      <c r="D5" s="21" t="s">
        <v>1</v>
      </c>
      <c r="E5" s="21" t="s">
        <v>1</v>
      </c>
      <c r="F5" s="21" t="s">
        <v>1</v>
      </c>
    </row>
    <row r="6" ht="14.25">
      <c r="A6" s="21" t="s">
        <v>29</v>
      </c>
    </row>
    <row r="7" spans="2:4" ht="14.25">
      <c r="B7" s="24" t="s">
        <v>35</v>
      </c>
      <c r="D7" s="24">
        <v>1385212</v>
      </c>
    </row>
    <row r="8" spans="2:4" ht="15" customHeight="1">
      <c r="B8" s="24" t="s">
        <v>36</v>
      </c>
      <c r="D8" s="24">
        <v>2500</v>
      </c>
    </row>
    <row r="9" spans="2:4" ht="14.25">
      <c r="B9" s="24" t="s">
        <v>37</v>
      </c>
      <c r="D9" s="24">
        <v>1559</v>
      </c>
    </row>
    <row r="10" ht="14.25">
      <c r="E10" s="23">
        <f>SUM(D7:D9)</f>
        <v>1389271</v>
      </c>
    </row>
    <row r="12" spans="1:4" ht="14.25">
      <c r="A12" s="21" t="s">
        <v>16</v>
      </c>
      <c r="D12" s="24">
        <v>4815</v>
      </c>
    </row>
    <row r="13" ht="14.25">
      <c r="E13" s="23">
        <f>D12</f>
        <v>4815</v>
      </c>
    </row>
    <row r="14" spans="1:6" ht="15" thickBot="1">
      <c r="A14" s="21" t="s">
        <v>17</v>
      </c>
      <c r="F14" s="25">
        <f>E10+E13</f>
        <v>1394086</v>
      </c>
    </row>
    <row r="15" ht="15" thickTop="1"/>
    <row r="16" spans="1:6" ht="14.25">
      <c r="A16" s="21" t="s">
        <v>22</v>
      </c>
      <c r="F16" s="32">
        <f>Variances!D22</f>
        <v>1394086</v>
      </c>
    </row>
    <row r="17" ht="14.25">
      <c r="A17" s="21"/>
    </row>
    <row r="18" spans="1:8" ht="14.25">
      <c r="A18" s="21" t="s">
        <v>23</v>
      </c>
      <c r="F18" s="34">
        <f>F14-F16</f>
        <v>0</v>
      </c>
      <c r="H18" s="33">
        <f>IF(F18=0,"","PLEASE PROVIDE AN EXPLANATION FOR THIS DIFFERENCE")</f>
      </c>
    </row>
    <row r="21" ht="14.25">
      <c r="A21" t="s">
        <v>30</v>
      </c>
    </row>
    <row r="22" spans="1:12" ht="32.25" customHeight="1">
      <c r="A22" s="47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32.25" customHeight="1">
      <c r="A23" s="47" t="s">
        <v>32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</sheetData>
  <sheetProtection/>
  <mergeCells count="2">
    <mergeCell ref="A23:L23"/>
    <mergeCell ref="A22:L22"/>
  </mergeCells>
  <conditionalFormatting sqref="F18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Levens</cp:lastModifiedBy>
  <dcterms:created xsi:type="dcterms:W3CDTF">2012-07-11T10:01:28Z</dcterms:created>
  <dcterms:modified xsi:type="dcterms:W3CDTF">2023-06-12T09:24:08Z</dcterms:modified>
  <cp:category/>
  <cp:version/>
  <cp:contentType/>
  <cp:contentStatus/>
</cp:coreProperties>
</file>