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90" windowWidth="13395" windowHeight="10545" activeTab="0"/>
  </bookViews>
  <sheets>
    <sheet name="Variances" sheetId="1" r:id="rId1"/>
    <sheet name="Reserves" sheetId="2" r:id="rId2"/>
  </sheets>
  <definedNames>
    <definedName name="_xlnm.Print_Area" localSheetId="0">'Variances'!$A$1:$N$34</definedName>
  </definedNames>
  <calcPr fullCalcOnLoad="1"/>
</workbook>
</file>

<file path=xl/sharedStrings.xml><?xml version="1.0" encoding="utf-8"?>
<sst xmlns="http://schemas.openxmlformats.org/spreadsheetml/2006/main" count="51" uniqueCount="44">
  <si>
    <t>Variance</t>
  </si>
  <si>
    <t>£</t>
  </si>
  <si>
    <t>1 Balances Brought Forward</t>
  </si>
  <si>
    <t>3 Total Other Receipts</t>
  </si>
  <si>
    <t>4 Staff Costs</t>
  </si>
  <si>
    <t>7 Balances Carried Forward</t>
  </si>
  <si>
    <t>10 Total Borrowings</t>
  </si>
  <si>
    <t>5 Loan Interest/Capital Repayment</t>
  </si>
  <si>
    <t>9 Total Fixed Assets plus Other Long Term Investments and Assets</t>
  </si>
  <si>
    <t>8 Total Cash and Short Term Investments</t>
  </si>
  <si>
    <r>
      <t xml:space="preserve">Automatic responses trigger below based on figures input, </t>
    </r>
    <r>
      <rPr>
        <b/>
        <sz val="11"/>
        <color indexed="8"/>
        <rFont val="Arial"/>
        <family val="2"/>
      </rPr>
      <t>DO NOT OVERWRITE THESE BOXES</t>
    </r>
  </si>
  <si>
    <t>Rounding errors of up to £2 are tolerable</t>
  </si>
  <si>
    <t>VARIANCE EXPLANATION NOT REQUIRED</t>
  </si>
  <si>
    <t>Variances of £200 or less are tolerable</t>
  </si>
  <si>
    <t>%</t>
  </si>
  <si>
    <t>Explanation Required?</t>
  </si>
  <si>
    <t xml:space="preserve">Explanation of variances – pro forma </t>
  </si>
  <si>
    <t>BOX 10 VARIANCE EXPLANATION NOT REQUIRED IF CHANGE CAN BE EXPLAINED BY BOX 5 (CAPITAL PLUS INTEREST PAYMENT)</t>
  </si>
  <si>
    <t>2 Precept or Rates and Levies</t>
  </si>
  <si>
    <t>6 All Other Payments</t>
  </si>
  <si>
    <t>Explanation for ‘high’ reserves</t>
  </si>
  <si>
    <t>Box 7 is more than twice Box 2 because the authority held the following breakdown of reserves at the year end:</t>
  </si>
  <si>
    <t>Earmarked reserves:</t>
  </si>
  <si>
    <t>General reserve</t>
  </si>
  <si>
    <t>Total reserves (must agree to Box 7)</t>
  </si>
  <si>
    <r>
      <t xml:space="preserve">Explanation from smaller authority </t>
    </r>
    <r>
      <rPr>
        <b/>
        <u val="single"/>
        <sz val="11"/>
        <color indexed="8"/>
        <rFont val="Arial"/>
        <family val="2"/>
      </rPr>
      <t>(must include narrative and supporting figures)</t>
    </r>
  </si>
  <si>
    <r>
      <t xml:space="preserve">Next, please provide full explanations, including numerical values, for the following that will be flagged in the green boxes where relevant:
</t>
    </r>
    <r>
      <rPr>
        <sz val="10"/>
        <color indexed="8"/>
        <rFont val="Arial"/>
        <family val="2"/>
      </rPr>
      <t xml:space="preserve">• variances of more than 15% between totals for individual boxes (except variances of less than £200); 
• a breakdown of approved reserves on the next tab if the total reserves (Box 7) figure is more than twice the annual precept/rates &amp; levies value (Box 2).
</t>
    </r>
  </si>
  <si>
    <t>(Please complete the highlighted boxes.)</t>
  </si>
  <si>
    <r>
      <t xml:space="preserve">Insert figures from Section 2 of the AGAR in all </t>
    </r>
    <r>
      <rPr>
        <b/>
        <u val="single"/>
        <sz val="10"/>
        <color indexed="62"/>
        <rFont val="Arial"/>
        <family val="2"/>
      </rPr>
      <t>Blue</t>
    </r>
    <r>
      <rPr>
        <b/>
        <sz val="10"/>
        <color indexed="10"/>
        <rFont val="Arial"/>
        <family val="2"/>
      </rPr>
      <t xml:space="preserve"> highlighted boxes </t>
    </r>
  </si>
  <si>
    <r>
      <t xml:space="preserve">Name of smaller authority:   </t>
    </r>
    <r>
      <rPr>
        <sz val="11"/>
        <color indexed="8"/>
        <rFont val="Arial"/>
        <family val="2"/>
      </rPr>
      <t xml:space="preserve"> </t>
    </r>
    <r>
      <rPr>
        <b/>
        <sz val="11"/>
        <color indexed="8"/>
        <rFont val="Arial"/>
        <family val="2"/>
      </rPr>
      <t>LEVENS PARISH COUNCIL</t>
    </r>
  </si>
  <si>
    <r>
      <t>County area (local councils and parish meetings only):</t>
    </r>
    <r>
      <rPr>
        <b/>
        <sz val="8"/>
        <color indexed="8"/>
        <rFont val="Arial"/>
        <family val="2"/>
      </rPr>
      <t xml:space="preserve">  </t>
    </r>
    <r>
      <rPr>
        <b/>
        <sz val="11"/>
        <color indexed="8"/>
        <rFont val="Arial"/>
        <family val="2"/>
      </rPr>
      <t>CUMBRIA</t>
    </r>
  </si>
  <si>
    <t>2019/20</t>
  </si>
  <si>
    <t>2018/19</t>
  </si>
  <si>
    <t xml:space="preserve">The Clerk is the only paid employee of the Parish Council. Salary costs for 2019/20 were budgeted at £5,700, being an estimate of £4,000 for Parish Council business and £1,700 for work associated with its Community Project.The salary costs actually incurred in relation to the Parish Council were £2,932  whilst those for the Project were £5,467, reflecting a significantly higher workload associated with an acceleration in the development of the Project. The salary costs directly attributable to the Project, though higher than initially anticipated, were reclaimed via a Capacity Grant awarded by the Community Led Housing Fund.     </t>
  </si>
  <si>
    <t>This box does not agree with Box 7 from the previous year as, due to increased levels of income and expenditure, we have moved the reporting basis from Receipts and Payments to Income and Expenditure. Last year's figure has been re-stated to take account of a VAT debtor (£2,326 added) and 2 creditors (totaling £831 deducted).</t>
  </si>
  <si>
    <t xml:space="preserve">The variance here is almost entirely due to the development of the Levens Community Project run by the Parish Council. The aim of the Project is to generate funds through the receipt of grants and the sale of land (with planning permission) for a new village hall and 7 affordable houses for the village. Income this year included £742,247 from the sale of land; £72,500 grants towards development costs incurred; a £20,000 grant for pre-construction works on the village hall site and £15,000 grant received on behalf of, and paid immediately out to, another community initiative to install high speed broadband in the village. Income specifically attributable to the Project amounted to £834,728 of the £863,380 total receipts received during the year. The difference on the previous year then becomes £28,652, or a variance of approximately 5%. The actual variance of 2,760% therefore is attributable to the higher pace of activity associated with the Community Project.   </t>
  </si>
  <si>
    <t xml:space="preserve">The start point for this figure is £143,593 being payments made by the Parish Council (£58,568) and the Community Project (£85,025). From this is deducted salary costs (£8,399) and creditors from 2018/19 (£831). Creditors at the end of 19/20 have been added in and the VAT debtor figure for 19/20 (£13,590) deducted giving the total of £123,189 in box 6. This amounts to a variance in expenditure of £99,795 on the previous year. This variance is almost entirely accounted for by costs associated with the Community Project. Within its own cost centre, expenditure amounted to £85,024 made up of costs under a number of different budget heads, most prominent of which were: site surveys and design consultancy (£46,001); professional and planning fees (£23,304) and VAT payments of £13,231 - a total of £82,536. A further significant payment out recorded in the Parish Council account was a grant of £15,000 received from external funding and made to B4RN (Broadband for the Rural North) - a community led initiative installing hyperfast broadband to rural locations. The combined sum of Project costs and the grant to B4RN (£97,536) almost directly equates to the variance in Box 6 of £99,795.    </t>
  </si>
  <si>
    <t>Parish Council Ring-fenced fund - Woodland</t>
  </si>
  <si>
    <t>Parish Council Ring-fenced fund - CIL</t>
  </si>
  <si>
    <t>Parish Council Ring-fenced fund - benches</t>
  </si>
  <si>
    <t xml:space="preserve">Parish Council Ring-fenced fund - 2020 Xmas </t>
  </si>
  <si>
    <t>Cumbria County Council - Capital Projects</t>
  </si>
  <si>
    <t>Levens Community Project</t>
  </si>
  <si>
    <t>The increase here is due to the purchase of a new Parish Noticeboard</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</si>
</sst>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1"/>
      <color theme="1"/>
      <name val="Calibri"/>
      <family val="2"/>
    </font>
    <font>
      <sz val="11"/>
      <color indexed="8"/>
      <name val="Calibri"/>
      <family val="2"/>
    </font>
    <font>
      <b/>
      <sz val="14"/>
      <name val="Arial"/>
      <family val="2"/>
    </font>
    <font>
      <b/>
      <sz val="12"/>
      <name val="Arial"/>
      <family val="2"/>
    </font>
    <font>
      <b/>
      <sz val="10"/>
      <name val="Arial"/>
      <family val="2"/>
    </font>
    <font>
      <b/>
      <sz val="10"/>
      <color indexed="10"/>
      <name val="Arial"/>
      <family val="2"/>
    </font>
    <font>
      <b/>
      <u val="single"/>
      <sz val="10"/>
      <color indexed="62"/>
      <name val="Arial"/>
      <family val="2"/>
    </font>
    <font>
      <b/>
      <sz val="11"/>
      <color indexed="8"/>
      <name val="Arial"/>
      <family val="2"/>
    </font>
    <font>
      <b/>
      <sz val="8"/>
      <color indexed="8"/>
      <name val="Arial"/>
      <family val="2"/>
    </font>
    <font>
      <sz val="10"/>
      <color indexed="8"/>
      <name val="Arial"/>
      <family val="2"/>
    </font>
    <font>
      <b/>
      <u val="single"/>
      <sz val="11"/>
      <color indexed="8"/>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Arial"/>
      <family val="2"/>
    </font>
    <font>
      <sz val="8"/>
      <color indexed="8"/>
      <name val="Arial"/>
      <family val="2"/>
    </font>
    <font>
      <sz val="10"/>
      <color indexed="8"/>
      <name val="Symbol"/>
      <family val="1"/>
    </font>
    <font>
      <b/>
      <sz val="14"/>
      <color indexed="8"/>
      <name val="Calibri"/>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rgb="FFFF0000"/>
      <name val="Arial"/>
      <family val="2"/>
    </font>
    <font>
      <b/>
      <sz val="11"/>
      <color theme="1"/>
      <name val="Arial"/>
      <family val="2"/>
    </font>
    <font>
      <sz val="8"/>
      <color theme="1"/>
      <name val="Arial"/>
      <family val="2"/>
    </font>
    <font>
      <sz val="10"/>
      <color theme="1"/>
      <name val="Symbol"/>
      <family val="1"/>
    </font>
    <font>
      <b/>
      <sz val="14"/>
      <color theme="1"/>
      <name val="Calibri"/>
      <family val="2"/>
    </font>
    <font>
      <b/>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66CCFF"/>
        <bgColor indexed="64"/>
      </patternFill>
    </fill>
    <fill>
      <patternFill patternType="solid">
        <fgColor rgb="FF92D050"/>
        <bgColor indexed="64"/>
      </patternFill>
    </fill>
    <fill>
      <patternFill patternType="solid">
        <fgColor rgb="FFFF0000"/>
        <bgColor indexed="64"/>
      </patternFill>
    </fill>
    <fill>
      <patternFill patternType="solid">
        <fgColor rgb="FFFF66FF"/>
        <bgColor indexed="64"/>
      </patternFill>
    </fill>
    <fill>
      <patternFill patternType="solid">
        <fgColor rgb="FFFFFF00"/>
        <bgColor indexed="64"/>
      </patternFill>
    </fill>
    <fill>
      <patternFill patternType="solid">
        <fgColor rgb="FF00B0F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right style="medium"/>
      <top/>
      <bottom/>
    </border>
    <border>
      <left>
        <color indexed="63"/>
      </left>
      <right>
        <color indexed="63"/>
      </right>
      <top style="thin"/>
      <bottom style="double"/>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4">
    <xf numFmtId="0" fontId="0" fillId="0" borderId="0" xfId="0" applyFont="1" applyAlignment="1">
      <alignment/>
    </xf>
    <xf numFmtId="0" fontId="5" fillId="0" borderId="0" xfId="0" applyFont="1" applyAlignment="1">
      <alignment/>
    </xf>
    <xf numFmtId="3" fontId="4" fillId="33" borderId="10" xfId="0" applyNumberFormat="1" applyFont="1" applyFill="1" applyBorder="1" applyAlignment="1" applyProtection="1">
      <alignment horizontal="center"/>
      <protection locked="0"/>
    </xf>
    <xf numFmtId="0" fontId="49" fillId="0" borderId="0" xfId="0" applyFont="1" applyAlignment="1">
      <alignment/>
    </xf>
    <xf numFmtId="0" fontId="49" fillId="0" borderId="0" xfId="0" applyFont="1" applyAlignment="1">
      <alignment horizontal="center"/>
    </xf>
    <xf numFmtId="3" fontId="49" fillId="0" borderId="0" xfId="0" applyNumberFormat="1" applyFont="1" applyAlignment="1">
      <alignment/>
    </xf>
    <xf numFmtId="10" fontId="49" fillId="0" borderId="0" xfId="0" applyNumberFormat="1" applyFont="1" applyAlignment="1">
      <alignment/>
    </xf>
    <xf numFmtId="0" fontId="49" fillId="0" borderId="0" xfId="0" applyFont="1" applyAlignment="1">
      <alignment vertical="center"/>
    </xf>
    <xf numFmtId="3" fontId="4" fillId="34" borderId="10" xfId="0" applyNumberFormat="1" applyFont="1" applyFill="1" applyBorder="1" applyAlignment="1" applyProtection="1">
      <alignment horizontal="center"/>
      <protection locked="0"/>
    </xf>
    <xf numFmtId="0" fontId="3" fillId="0" borderId="0" xfId="0" applyFont="1" applyAlignment="1">
      <alignment vertical="top"/>
    </xf>
    <xf numFmtId="0" fontId="49" fillId="35" borderId="11" xfId="0" applyFont="1" applyFill="1" applyBorder="1" applyAlignment="1">
      <alignment wrapText="1"/>
    </xf>
    <xf numFmtId="0" fontId="50" fillId="0" borderId="0" xfId="0" applyFont="1" applyAlignment="1">
      <alignment/>
    </xf>
    <xf numFmtId="0" fontId="49" fillId="0" borderId="0" xfId="0" applyFont="1" applyAlignment="1">
      <alignment wrapText="1"/>
    </xf>
    <xf numFmtId="0" fontId="49" fillId="0" borderId="11" xfId="0" applyFont="1" applyBorder="1" applyAlignment="1">
      <alignment wrapText="1"/>
    </xf>
    <xf numFmtId="0" fontId="49" fillId="36" borderId="11" xfId="0" applyFont="1" applyFill="1" applyBorder="1" applyAlignment="1">
      <alignment wrapText="1"/>
    </xf>
    <xf numFmtId="0" fontId="49" fillId="36" borderId="11" xfId="0" applyFont="1" applyFill="1" applyBorder="1" applyAlignment="1">
      <alignment wrapText="1"/>
    </xf>
    <xf numFmtId="0" fontId="49" fillId="0" borderId="0" xfId="0" applyFont="1" applyFill="1" applyAlignment="1">
      <alignment vertical="center"/>
    </xf>
    <xf numFmtId="0" fontId="49" fillId="0" borderId="0" xfId="0" applyFont="1" applyFill="1" applyAlignment="1">
      <alignment/>
    </xf>
    <xf numFmtId="3" fontId="4" fillId="0" borderId="0" xfId="0" applyNumberFormat="1" applyFont="1" applyFill="1" applyBorder="1" applyAlignment="1" applyProtection="1">
      <alignment horizontal="center"/>
      <protection locked="0"/>
    </xf>
    <xf numFmtId="10" fontId="49" fillId="0" borderId="0" xfId="0" applyNumberFormat="1" applyFont="1" applyFill="1" applyAlignment="1">
      <alignment/>
    </xf>
    <xf numFmtId="0" fontId="49" fillId="0" borderId="0" xfId="0" applyFont="1" applyFill="1" applyAlignment="1">
      <alignment horizontal="center"/>
    </xf>
    <xf numFmtId="0" fontId="49" fillId="0" borderId="0" xfId="0" applyFont="1" applyBorder="1" applyAlignment="1">
      <alignment horizontal="center" wrapText="1"/>
    </xf>
    <xf numFmtId="0" fontId="51" fillId="37" borderId="11" xfId="0" applyFont="1" applyFill="1" applyBorder="1" applyAlignment="1">
      <alignment horizontal="center" wrapText="1"/>
    </xf>
    <xf numFmtId="0" fontId="49" fillId="0" borderId="0" xfId="0" applyFont="1" applyAlignment="1">
      <alignment wrapText="1"/>
    </xf>
    <xf numFmtId="0" fontId="49" fillId="0" borderId="0" xfId="0" applyFont="1" applyBorder="1" applyAlignment="1">
      <alignment horizontal="left" vertical="center"/>
    </xf>
    <xf numFmtId="0" fontId="49" fillId="0" borderId="0" xfId="0" applyFont="1" applyAlignment="1">
      <alignment wrapText="1"/>
    </xf>
    <xf numFmtId="0" fontId="49" fillId="0" borderId="0" xfId="0" applyFont="1" applyFill="1" applyBorder="1" applyAlignment="1">
      <alignment horizontal="left" vertical="top" wrapText="1"/>
    </xf>
    <xf numFmtId="0" fontId="51" fillId="0" borderId="0" xfId="0" applyFont="1" applyAlignment="1">
      <alignment/>
    </xf>
    <xf numFmtId="0" fontId="49" fillId="0" borderId="0" xfId="0" applyFont="1" applyFill="1" applyAlignment="1">
      <alignment wrapText="1"/>
    </xf>
    <xf numFmtId="0" fontId="52" fillId="0" borderId="0" xfId="0" applyFont="1" applyAlignment="1">
      <alignment/>
    </xf>
    <xf numFmtId="0" fontId="53" fillId="0" borderId="0" xfId="0" applyFont="1" applyAlignment="1">
      <alignment horizontal="left" vertical="center" indent="2"/>
    </xf>
    <xf numFmtId="0" fontId="47" fillId="0" borderId="0" xfId="0" applyFont="1" applyAlignment="1">
      <alignment/>
    </xf>
    <xf numFmtId="0" fontId="54" fillId="0" borderId="0" xfId="0" applyFont="1" applyAlignment="1">
      <alignment/>
    </xf>
    <xf numFmtId="0" fontId="0" fillId="38" borderId="0" xfId="0" applyFill="1" applyAlignment="1">
      <alignment/>
    </xf>
    <xf numFmtId="0" fontId="49" fillId="39" borderId="0" xfId="0" applyFont="1" applyFill="1" applyAlignment="1">
      <alignment/>
    </xf>
    <xf numFmtId="3" fontId="4" fillId="39" borderId="0" xfId="0" applyNumberFormat="1" applyFont="1" applyFill="1" applyBorder="1" applyAlignment="1" applyProtection="1">
      <alignment horizontal="center"/>
      <protection locked="0"/>
    </xf>
    <xf numFmtId="0" fontId="51" fillId="0" borderId="0" xfId="0" applyFont="1" applyAlignment="1">
      <alignment horizontal="center"/>
    </xf>
    <xf numFmtId="0" fontId="51" fillId="0" borderId="0" xfId="0" applyFont="1" applyAlignment="1">
      <alignment horizontal="center" wrapText="1"/>
    </xf>
    <xf numFmtId="0" fontId="51" fillId="0" borderId="11" xfId="0" applyFont="1" applyBorder="1" applyAlignment="1">
      <alignment wrapText="1"/>
    </xf>
    <xf numFmtId="0" fontId="0" fillId="0" borderId="0" xfId="0" applyFont="1" applyAlignment="1">
      <alignment/>
    </xf>
    <xf numFmtId="0" fontId="49" fillId="0" borderId="0" xfId="0" applyFont="1" applyAlignment="1">
      <alignment vertical="center"/>
    </xf>
    <xf numFmtId="0" fontId="2" fillId="0" borderId="0" xfId="0" applyFont="1" applyBorder="1" applyAlignment="1">
      <alignment horizontal="left" vertical="center"/>
    </xf>
    <xf numFmtId="0" fontId="49" fillId="0" borderId="0" xfId="0" applyFont="1" applyBorder="1" applyAlignment="1">
      <alignment horizontal="left" vertical="center"/>
    </xf>
    <xf numFmtId="0" fontId="49" fillId="0" borderId="0" xfId="0" applyFont="1" applyAlignment="1">
      <alignment horizontal="left" vertical="center"/>
    </xf>
    <xf numFmtId="0" fontId="49" fillId="0" borderId="0" xfId="0" applyFont="1" applyAlignment="1">
      <alignment horizontal="left" vertical="center" wrapText="1"/>
    </xf>
    <xf numFmtId="0" fontId="49" fillId="0" borderId="0" xfId="0" applyFont="1" applyAlignment="1">
      <alignment wrapText="1"/>
    </xf>
    <xf numFmtId="0" fontId="49" fillId="0" borderId="12" xfId="0" applyFont="1" applyBorder="1" applyAlignment="1">
      <alignment wrapText="1"/>
    </xf>
    <xf numFmtId="0" fontId="55" fillId="0" borderId="0" xfId="0" applyFont="1" applyAlignment="1">
      <alignment horizontal="left" vertical="center" wrapText="1"/>
    </xf>
    <xf numFmtId="0" fontId="55" fillId="0" borderId="0" xfId="0" applyFont="1" applyAlignment="1">
      <alignment horizontal="left" vertical="center"/>
    </xf>
    <xf numFmtId="4" fontId="0" fillId="38" borderId="0" xfId="0" applyNumberFormat="1" applyFill="1" applyAlignment="1">
      <alignment/>
    </xf>
    <xf numFmtId="4" fontId="0" fillId="0" borderId="0" xfId="0" applyNumberFormat="1" applyAlignment="1">
      <alignment/>
    </xf>
    <xf numFmtId="4" fontId="47" fillId="0" borderId="0" xfId="0" applyNumberFormat="1" applyFont="1" applyAlignment="1">
      <alignment/>
    </xf>
    <xf numFmtId="4" fontId="47" fillId="0" borderId="13" xfId="0" applyNumberFormat="1" applyFont="1" applyBorder="1" applyAlignment="1">
      <alignment/>
    </xf>
    <xf numFmtId="4" fontId="47" fillId="0" borderId="14" xfId="0" applyNumberFormat="1"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36"/>
  <sheetViews>
    <sheetView tabSelected="1" zoomScalePageLayoutView="0" workbookViewId="0" topLeftCell="A25">
      <selection activeCell="N28" sqref="N28"/>
    </sheetView>
  </sheetViews>
  <sheetFormatPr defaultColWidth="9.140625" defaultRowHeight="15"/>
  <cols>
    <col min="1" max="1" width="10.8515625" style="3" customWidth="1"/>
    <col min="2" max="2" width="9.140625" style="3" customWidth="1"/>
    <col min="3" max="3" width="32.57421875" style="3" customWidth="1"/>
    <col min="4" max="4" width="9.140625" style="3" customWidth="1"/>
    <col min="5" max="5" width="3.28125" style="3" customWidth="1"/>
    <col min="6" max="6" width="9.140625" style="3" customWidth="1"/>
    <col min="7" max="7" width="10.140625" style="3" customWidth="1"/>
    <col min="8" max="8" width="10.7109375" style="3" customWidth="1"/>
    <col min="9" max="11" width="9.140625" style="3" hidden="1" customWidth="1"/>
    <col min="12" max="12" width="13.28125" style="3" customWidth="1"/>
    <col min="13" max="13" width="50.421875" style="12" bestFit="1" customWidth="1"/>
    <col min="14" max="14" width="86.00390625" style="3" bestFit="1" customWidth="1"/>
    <col min="15" max="22" width="9.140625" style="17" customWidth="1"/>
    <col min="23" max="16384" width="9.140625" style="3" customWidth="1"/>
  </cols>
  <sheetData>
    <row r="1" spans="1:12" ht="18">
      <c r="A1" s="41" t="s">
        <v>16</v>
      </c>
      <c r="B1" s="42"/>
      <c r="C1" s="42"/>
      <c r="D1" s="42"/>
      <c r="E1" s="42"/>
      <c r="F1" s="42"/>
      <c r="G1" s="42"/>
      <c r="H1" s="42"/>
      <c r="I1" s="42"/>
      <c r="J1" s="42"/>
      <c r="K1" s="42"/>
      <c r="L1" s="9"/>
    </row>
    <row r="2" spans="1:13" ht="15.75">
      <c r="A2" s="29" t="s">
        <v>29</v>
      </c>
      <c r="B2" s="24"/>
      <c r="C2" s="35"/>
      <c r="D2" s="24"/>
      <c r="E2" s="24"/>
      <c r="F2" s="24"/>
      <c r="G2" s="24"/>
      <c r="H2" s="24"/>
      <c r="I2" s="24"/>
      <c r="J2" s="24"/>
      <c r="K2" s="24"/>
      <c r="L2" s="9"/>
      <c r="M2" s="25"/>
    </row>
    <row r="3" spans="1:12" ht="14.25" customHeight="1">
      <c r="A3" s="29" t="s">
        <v>30</v>
      </c>
      <c r="C3" s="34"/>
      <c r="L3" s="9"/>
    </row>
    <row r="4" ht="14.25">
      <c r="A4" s="1" t="s">
        <v>28</v>
      </c>
    </row>
    <row r="5" spans="1:13" ht="83.25" customHeight="1">
      <c r="A5" s="47" t="s">
        <v>26</v>
      </c>
      <c r="B5" s="48"/>
      <c r="C5" s="48"/>
      <c r="D5" s="48"/>
      <c r="E5" s="48"/>
      <c r="F5" s="48"/>
      <c r="G5" s="48"/>
      <c r="H5" s="48"/>
      <c r="M5" s="25"/>
    </row>
    <row r="6" ht="14.25">
      <c r="A6" s="30"/>
    </row>
    <row r="7" spans="1:14" ht="15">
      <c r="A7" s="30"/>
      <c r="D7" s="4"/>
      <c r="F7" s="4"/>
      <c r="N7" s="27"/>
    </row>
    <row r="8" spans="4:14" ht="44.25">
      <c r="D8" s="36" t="s">
        <v>32</v>
      </c>
      <c r="E8" s="27"/>
      <c r="F8" s="36" t="s">
        <v>31</v>
      </c>
      <c r="G8" s="36" t="s">
        <v>0</v>
      </c>
      <c r="H8" s="36" t="s">
        <v>0</v>
      </c>
      <c r="I8" s="36"/>
      <c r="J8" s="36"/>
      <c r="K8" s="36"/>
      <c r="L8" s="37" t="s">
        <v>15</v>
      </c>
      <c r="M8" s="10" t="s">
        <v>10</v>
      </c>
      <c r="N8" s="38" t="s">
        <v>25</v>
      </c>
    </row>
    <row r="9" spans="4:14" ht="15">
      <c r="D9" s="36" t="s">
        <v>1</v>
      </c>
      <c r="E9" s="27"/>
      <c r="F9" s="36" t="s">
        <v>1</v>
      </c>
      <c r="G9" s="36" t="s">
        <v>1</v>
      </c>
      <c r="H9" s="36" t="s">
        <v>14</v>
      </c>
      <c r="I9" s="36"/>
      <c r="J9" s="36"/>
      <c r="K9" s="27"/>
      <c r="L9" s="27"/>
      <c r="N9" s="23"/>
    </row>
    <row r="10" spans="4:14" ht="15" thickBot="1">
      <c r="D10" s="4"/>
      <c r="E10" s="4"/>
      <c r="N10" s="23"/>
    </row>
    <row r="11" spans="1:14" ht="44.25" customHeight="1" thickBot="1">
      <c r="A11" s="43" t="s">
        <v>2</v>
      </c>
      <c r="B11" s="43"/>
      <c r="C11" s="43"/>
      <c r="D11" s="8">
        <v>13973</v>
      </c>
      <c r="F11" s="8">
        <v>28057</v>
      </c>
      <c r="G11" s="5"/>
      <c r="M11" s="10" t="str">
        <f>IF(F11=D23,"Explanation of % variance from PY opening balance not required - Balance brought forward agrees","Explanation of % variance from PY opening balance not required - Balance brought forward does not agree, query this")</f>
        <v>Explanation of % variance from PY opening balance not required - Balance brought forward does not agree, query this</v>
      </c>
      <c r="N11" s="13" t="s">
        <v>34</v>
      </c>
    </row>
    <row r="12" spans="4:14" ht="15" thickBot="1">
      <c r="D12" s="5"/>
      <c r="F12" s="5"/>
      <c r="N12" s="23"/>
    </row>
    <row r="13" spans="1:14" ht="31.5" customHeight="1" thickBot="1">
      <c r="A13" s="44" t="s">
        <v>18</v>
      </c>
      <c r="B13" s="45"/>
      <c r="C13" s="46"/>
      <c r="D13" s="8">
        <v>13097</v>
      </c>
      <c r="F13" s="8">
        <v>13291</v>
      </c>
      <c r="G13" s="5">
        <f>F13-D13</f>
        <v>194</v>
      </c>
      <c r="H13" s="6">
        <f>IF((D13&gt;F13),(D13-F13)/D13,IF(D13&lt;F13,-(D13-F13)/D13,IF(D13=F13,0)))</f>
        <v>0.014812552492937314</v>
      </c>
      <c r="I13" s="3">
        <f>IF(D13-F13&lt;200,0,IF(D13-F13&gt;200,1,IF(D13-F13=200,1)))</f>
        <v>0</v>
      </c>
      <c r="J13" s="3">
        <f>IF(F13-D13&lt;200,0,IF(F13-D13&gt;200,1,IF(F13-D13=200,1)))</f>
        <v>0</v>
      </c>
      <c r="K13" s="4">
        <f>IF(H13&lt;0.15,0,IF(H13&gt;0.15,1,IF(H13=0.15,1)))</f>
        <v>0</v>
      </c>
      <c r="L13" s="4" t="str">
        <f>IF(H13&lt;15%,"NO","YES")</f>
        <v>NO</v>
      </c>
      <c r="M13" s="10" t="str">
        <f>IF((L13="YES")*AND(I13+J13&lt;1),"Explanation not required, difference less than £200"," ")</f>
        <v> </v>
      </c>
      <c r="N13" s="13"/>
    </row>
    <row r="14" spans="4:14" ht="15" thickBot="1">
      <c r="D14" s="5"/>
      <c r="F14" s="5"/>
      <c r="G14" s="5"/>
      <c r="H14" s="6"/>
      <c r="K14" s="4"/>
      <c r="L14" s="4"/>
      <c r="N14" s="23"/>
    </row>
    <row r="15" spans="1:14" ht="19.5" customHeight="1" thickBot="1">
      <c r="A15" s="40" t="s">
        <v>3</v>
      </c>
      <c r="B15" s="40"/>
      <c r="C15" s="40"/>
      <c r="D15" s="8">
        <v>30178</v>
      </c>
      <c r="F15" s="8">
        <v>863380</v>
      </c>
      <c r="G15" s="5">
        <f>F15-D15</f>
        <v>833202</v>
      </c>
      <c r="H15" s="6">
        <f>IF((D15&gt;F15),(D15-F15)/D15,IF(D15&lt;F15,-(D15-F15)/D15,IF(D15=F15,0)))</f>
        <v>27.609583140035788</v>
      </c>
      <c r="I15" s="3">
        <f>IF(D15-F15&lt;200,0,IF(D15-F15&gt;200,1,IF(D15-F15=200,1)))</f>
        <v>0</v>
      </c>
      <c r="J15" s="3">
        <f>IF(F15-D15&lt;200,0,IF(F15-D15&gt;200,1,IF(F15-D15=200,1)))</f>
        <v>1</v>
      </c>
      <c r="K15" s="4">
        <f>IF(H15&lt;0.15,0,IF(H15&gt;0.15,1,IF(H15=0.15,1)))</f>
        <v>1</v>
      </c>
      <c r="L15" s="4" t="str">
        <f>IF(H15&lt;15%,"NO","YES")</f>
        <v>YES</v>
      </c>
      <c r="M15" s="10" t="str">
        <f>IF((L15="YES")*AND(I15+J15&lt;1),"Explanation not required, difference less than £200"," ")</f>
        <v> </v>
      </c>
      <c r="N15" s="13" t="s">
        <v>35</v>
      </c>
    </row>
    <row r="16" spans="4:14" ht="15" thickBot="1">
      <c r="D16" s="5"/>
      <c r="F16" s="5"/>
      <c r="G16" s="5"/>
      <c r="H16" s="6"/>
      <c r="K16" s="4"/>
      <c r="L16" s="4"/>
      <c r="N16" s="23"/>
    </row>
    <row r="17" spans="1:14" ht="19.5" customHeight="1" thickBot="1">
      <c r="A17" s="40" t="s">
        <v>4</v>
      </c>
      <c r="B17" s="40"/>
      <c r="C17" s="40"/>
      <c r="D17" s="8">
        <v>7292</v>
      </c>
      <c r="F17" s="8">
        <v>8399</v>
      </c>
      <c r="G17" s="5">
        <f>F17-D17</f>
        <v>1107</v>
      </c>
      <c r="H17" s="6">
        <f>IF((D17&gt;F17),(D17-F17)/D17,IF(D17&lt;F17,-(D17-F17)/D17,IF(D17=F17,0)))</f>
        <v>0.1518102029621503</v>
      </c>
      <c r="I17" s="3">
        <f>IF(D17-F17&lt;200,0,IF(D17-F17&gt;200,1,IF(D17-F17=200,1)))</f>
        <v>0</v>
      </c>
      <c r="J17" s="3">
        <f>IF(F17-D17&lt;200,0,IF(F17-D17&gt;200,1,IF(F17-D17=200,1)))</f>
        <v>1</v>
      </c>
      <c r="K17" s="4">
        <f>IF(H17&lt;0.15,0,IF(H17&gt;0.15,1,IF(H17=0.15,1)))</f>
        <v>1</v>
      </c>
      <c r="L17" s="4" t="str">
        <f>IF(H17&lt;15%,"NO","YES")</f>
        <v>YES</v>
      </c>
      <c r="M17" s="10" t="str">
        <f>IF((L17="YES")*AND(I17+J17&lt;1),"Explanation not required, difference less than £200"," ")</f>
        <v> </v>
      </c>
      <c r="N17" s="13" t="s">
        <v>33</v>
      </c>
    </row>
    <row r="18" spans="4:14" ht="15" thickBot="1">
      <c r="D18" s="5"/>
      <c r="F18" s="5"/>
      <c r="G18" s="5"/>
      <c r="H18" s="6"/>
      <c r="K18" s="4"/>
      <c r="L18" s="4"/>
      <c r="N18" s="23"/>
    </row>
    <row r="19" spans="1:14" ht="19.5" customHeight="1" thickBot="1">
      <c r="A19" s="40" t="s">
        <v>7</v>
      </c>
      <c r="B19" s="40"/>
      <c r="C19" s="40"/>
      <c r="D19" s="8">
        <v>0</v>
      </c>
      <c r="F19" s="8">
        <v>0</v>
      </c>
      <c r="G19" s="5">
        <f>F19-D19</f>
        <v>0</v>
      </c>
      <c r="H19" s="6">
        <f>IF((D19&gt;F19),(D19-F19)/D19,IF(D19&lt;F19,-(D19-F19)/D19,IF(D19=F19,0)))</f>
        <v>0</v>
      </c>
      <c r="I19" s="3">
        <f>IF(D19-F19&lt;200,0,IF(D19-F19&gt;200,1,IF(D19-F19=200,1)))</f>
        <v>0</v>
      </c>
      <c r="J19" s="3">
        <f>IF(F19-D19&lt;200,0,IF(F19-D19&gt;200,1,IF(F19-D19=200,1)))</f>
        <v>0</v>
      </c>
      <c r="K19" s="4">
        <f>IF(H19&lt;0.15,0,IF(H19&gt;0.15,1,IF(H19=0.15,1)))</f>
        <v>0</v>
      </c>
      <c r="L19" s="4" t="str">
        <f>IF(H19&lt;15%,"NO","YES")</f>
        <v>NO</v>
      </c>
      <c r="M19" s="10" t="str">
        <f>IF((L19="YES")*AND(I19+J19&lt;1),"Explanation not required, difference less than £200"," ")</f>
        <v> </v>
      </c>
      <c r="N19" s="13"/>
    </row>
    <row r="20" spans="4:14" ht="15" thickBot="1">
      <c r="D20" s="5"/>
      <c r="F20" s="5"/>
      <c r="G20" s="5"/>
      <c r="H20" s="6"/>
      <c r="K20" s="4"/>
      <c r="L20" s="4"/>
      <c r="N20" s="23"/>
    </row>
    <row r="21" spans="1:14" ht="19.5" customHeight="1" thickBot="1">
      <c r="A21" s="40" t="s">
        <v>19</v>
      </c>
      <c r="B21" s="40"/>
      <c r="C21" s="40"/>
      <c r="D21" s="8">
        <v>23394</v>
      </c>
      <c r="F21" s="8">
        <v>123189</v>
      </c>
      <c r="G21" s="5">
        <f>F21-D21</f>
        <v>99795</v>
      </c>
      <c r="H21" s="6">
        <f>IF((D21&gt;F21),(D21-F21)/D21,IF(D21&lt;F21,-(D21-F21)/D21,IF(D21=F21,0)))</f>
        <v>4.265837394203642</v>
      </c>
      <c r="I21" s="3">
        <f>IF(D21-F21&lt;200,0,IF(D21-F21&gt;200,1,IF(D21-F21=200,1)))</f>
        <v>0</v>
      </c>
      <c r="J21" s="3">
        <f>IF(F21-D21&lt;200,0,IF(F21-D21&gt;200,1,IF(F21-D21=200,1)))</f>
        <v>1</v>
      </c>
      <c r="K21" s="4">
        <f>IF(H21&lt;0.15,0,IF(H21&gt;0.15,1,IF(H21=0.15,1)))</f>
        <v>1</v>
      </c>
      <c r="L21" s="4" t="str">
        <f>IF(H21&lt;15%,"NO","YES")</f>
        <v>YES</v>
      </c>
      <c r="M21" s="10" t="str">
        <f>IF((L21="YES")*AND(I21+J21&lt;1),"Explanation not required, difference less than £200"," ")</f>
        <v> </v>
      </c>
      <c r="N21" s="13" t="s">
        <v>36</v>
      </c>
    </row>
    <row r="22" spans="4:14" ht="15" thickBot="1">
      <c r="D22" s="5"/>
      <c r="F22" s="5"/>
      <c r="G22" s="5"/>
      <c r="H22" s="6"/>
      <c r="K22" s="4"/>
      <c r="L22" s="4"/>
      <c r="N22" s="23"/>
    </row>
    <row r="23" spans="1:14" ht="19.5" customHeight="1" thickBot="1">
      <c r="A23" s="7" t="s">
        <v>5</v>
      </c>
      <c r="D23" s="2">
        <f>D11+D13+D15-D17-D19-D21</f>
        <v>26562</v>
      </c>
      <c r="F23" s="2">
        <f>F11+F13+F15-F17-F19-F21</f>
        <v>773140</v>
      </c>
      <c r="G23" s="5"/>
      <c r="H23" s="6"/>
      <c r="K23" s="4"/>
      <c r="L23" s="4"/>
      <c r="M23" s="14" t="s">
        <v>12</v>
      </c>
      <c r="N23" s="23"/>
    </row>
    <row r="24" spans="1:14" s="17" customFormat="1" ht="60">
      <c r="A24" s="16"/>
      <c r="D24" s="18"/>
      <c r="F24" s="18"/>
      <c r="G24" s="5"/>
      <c r="H24" s="19"/>
      <c r="K24" s="20"/>
      <c r="L24" s="21" t="str">
        <f>IF(F23&gt;(2*F13),"YES","NO")</f>
        <v>YES</v>
      </c>
      <c r="M24" s="22" t="str">
        <f>IF(F23&gt;(2*F13),"EXPLANATION REQUIRED ON RESERVES TAB AS TO WHY CARRY FORWARD RESERVES ARE GREATER THAN TWICE INCOME FROM LOCAL TAXATION/LEVIES"," ")</f>
        <v>EXPLANATION REQUIRED ON RESERVES TAB AS TO WHY CARRY FORWARD RESERVES ARE GREATER THAN TWICE INCOME FROM LOCAL TAXATION/LEVIES</v>
      </c>
      <c r="N24" s="28"/>
    </row>
    <row r="25" spans="4:14" ht="15" thickBot="1">
      <c r="D25" s="5"/>
      <c r="F25" s="5"/>
      <c r="G25" s="5"/>
      <c r="H25" s="6"/>
      <c r="K25" s="4"/>
      <c r="L25" s="4"/>
      <c r="N25" s="23"/>
    </row>
    <row r="26" spans="1:14" ht="19.5" customHeight="1" thickBot="1">
      <c r="A26" s="40" t="s">
        <v>9</v>
      </c>
      <c r="B26" s="40"/>
      <c r="C26" s="40"/>
      <c r="D26" s="8">
        <v>26562</v>
      </c>
      <c r="F26" s="8">
        <v>761966</v>
      </c>
      <c r="G26" s="5"/>
      <c r="H26" s="6"/>
      <c r="K26" s="4"/>
      <c r="L26" s="4"/>
      <c r="M26" s="15" t="s">
        <v>12</v>
      </c>
      <c r="N26" s="23"/>
    </row>
    <row r="27" spans="4:14" ht="15" thickBot="1">
      <c r="D27" s="5"/>
      <c r="F27" s="5"/>
      <c r="G27" s="5"/>
      <c r="H27" s="6"/>
      <c r="K27" s="4"/>
      <c r="L27" s="4"/>
      <c r="N27" s="23"/>
    </row>
    <row r="28" spans="1:14" ht="19.5" customHeight="1" thickBot="1">
      <c r="A28" s="40" t="s">
        <v>8</v>
      </c>
      <c r="B28" s="40"/>
      <c r="C28" s="40"/>
      <c r="D28" s="8">
        <v>7414</v>
      </c>
      <c r="F28" s="8">
        <v>8034</v>
      </c>
      <c r="G28" s="5">
        <f>F28-D28</f>
        <v>620</v>
      </c>
      <c r="H28" s="6">
        <f>IF((D28&gt;F28),(D28-F28)/D28,IF(D28&lt;F28,-(D28-F28)/D28,IF(D28=F28,0)))</f>
        <v>0.08362557323981656</v>
      </c>
      <c r="I28" s="3">
        <f>IF(D28-F28&lt;200,0,IF(D28-F28&gt;200,1,IF(D28-F28=200,1)))</f>
        <v>0</v>
      </c>
      <c r="J28" s="3">
        <f>IF(F28-D28&lt;200,0,IF(F28-D28&gt;200,1,IF(F28-D28=200,1)))</f>
        <v>1</v>
      </c>
      <c r="K28" s="4">
        <f>IF(H28&lt;0.15,0,IF(H28&gt;0.15,1,IF(H28=0.15,1)))</f>
        <v>0</v>
      </c>
      <c r="L28" s="4" t="str">
        <f>IF(H28&lt;15%,"NO","YES")</f>
        <v>NO</v>
      </c>
      <c r="M28" s="10" t="str">
        <f>IF((L28="YES")*AND(I28+J28&lt;1),"Explanation not required, difference less than £200"," ")</f>
        <v> </v>
      </c>
      <c r="N28" s="13" t="s">
        <v>43</v>
      </c>
    </row>
    <row r="29" spans="4:14" ht="15" thickBot="1">
      <c r="D29" s="5"/>
      <c r="F29" s="5"/>
      <c r="G29" s="5"/>
      <c r="H29" s="6"/>
      <c r="K29" s="4"/>
      <c r="L29" s="4"/>
      <c r="N29" s="23"/>
    </row>
    <row r="30" spans="1:14" ht="19.5" customHeight="1" thickBot="1">
      <c r="A30" s="40" t="s">
        <v>6</v>
      </c>
      <c r="B30" s="40"/>
      <c r="C30" s="40"/>
      <c r="D30" s="8">
        <v>0</v>
      </c>
      <c r="F30" s="8">
        <v>0</v>
      </c>
      <c r="G30" s="5">
        <f>F30-D30</f>
        <v>0</v>
      </c>
      <c r="H30" s="6">
        <f>IF((D30&gt;F30),(D30-F30)/D30,IF(D30&lt;F30,-(D30-F30)/D30,IF(D30=F30,0)))</f>
        <v>0</v>
      </c>
      <c r="I30" s="3">
        <f>IF(D30-F30&lt;100,0,IF(D30-F30&gt;100,1,IF(D30-F30=100,1)))</f>
        <v>0</v>
      </c>
      <c r="J30" s="3">
        <f>IF(F30-D30&lt;100,0,IF(F30-D30&gt;100,1,IF(F30-D30=100,1)))</f>
        <v>0</v>
      </c>
      <c r="K30" s="4">
        <f>IF(H30&lt;0.15,0,IF(H30&gt;0.15,1,IF(H30=0.15,1)))</f>
        <v>0</v>
      </c>
      <c r="L30" s="4" t="str">
        <f>IF(H30&lt;15%,"NO","YES")</f>
        <v>NO</v>
      </c>
      <c r="M30" s="10" t="str">
        <f>IF((L30="YES")*AND(I30+J30&lt;1),"Explanation not required, difference less than £200"," ")</f>
        <v> </v>
      </c>
      <c r="N30" s="13"/>
    </row>
    <row r="31" spans="8:14" ht="14.25">
      <c r="H31" s="6"/>
      <c r="K31" s="4"/>
      <c r="L31" s="4"/>
      <c r="N31" s="23"/>
    </row>
    <row r="32" ht="15">
      <c r="C32" s="11" t="s">
        <v>11</v>
      </c>
    </row>
    <row r="33" spans="15:22" ht="15" customHeight="1">
      <c r="O33" s="26"/>
      <c r="P33" s="26"/>
      <c r="Q33" s="26"/>
      <c r="R33" s="26"/>
      <c r="S33" s="26"/>
      <c r="T33" s="26"/>
      <c r="U33" s="26"/>
      <c r="V33" s="26"/>
    </row>
    <row r="34" spans="3:22" ht="15">
      <c r="C34" s="11" t="s">
        <v>13</v>
      </c>
      <c r="N34" s="26"/>
      <c r="O34" s="26"/>
      <c r="P34" s="26"/>
      <c r="Q34" s="26"/>
      <c r="R34" s="26"/>
      <c r="S34" s="26"/>
      <c r="T34" s="26"/>
      <c r="U34" s="26"/>
      <c r="V34" s="26"/>
    </row>
    <row r="36" ht="15">
      <c r="C36" s="11" t="s">
        <v>17</v>
      </c>
    </row>
  </sheetData>
  <sheetProtection/>
  <mergeCells count="11">
    <mergeCell ref="A19:C19"/>
    <mergeCell ref="A21:C21"/>
    <mergeCell ref="A1:K1"/>
    <mergeCell ref="A26:C26"/>
    <mergeCell ref="A28:C28"/>
    <mergeCell ref="A30:C30"/>
    <mergeCell ref="A11:C11"/>
    <mergeCell ref="A13:C13"/>
    <mergeCell ref="A15:C15"/>
    <mergeCell ref="A17:C17"/>
    <mergeCell ref="A5:H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dimension ref="A1:F17"/>
  <sheetViews>
    <sheetView zoomScalePageLayoutView="0" workbookViewId="0" topLeftCell="A1">
      <selection activeCell="F19" sqref="F19"/>
    </sheetView>
  </sheetViews>
  <sheetFormatPr defaultColWidth="9.140625" defaultRowHeight="15"/>
  <cols>
    <col min="2" max="2" width="41.28125" style="0" customWidth="1"/>
    <col min="4" max="5" width="10.140625" style="0" bestFit="1" customWidth="1"/>
    <col min="6" max="6" width="10.57421875" style="0" customWidth="1"/>
  </cols>
  <sheetData>
    <row r="1" ht="15.75" customHeight="1">
      <c r="A1" s="32" t="s">
        <v>20</v>
      </c>
    </row>
    <row r="2" ht="15.75" customHeight="1">
      <c r="A2" s="39" t="s">
        <v>27</v>
      </c>
    </row>
    <row r="3" ht="15">
      <c r="A3" t="s">
        <v>21</v>
      </c>
    </row>
    <row r="5" spans="4:6" ht="15">
      <c r="D5" s="31" t="s">
        <v>1</v>
      </c>
      <c r="E5" s="31" t="s">
        <v>1</v>
      </c>
      <c r="F5" s="51" t="s">
        <v>1</v>
      </c>
    </row>
    <row r="6" spans="1:6" ht="15">
      <c r="A6" s="31" t="s">
        <v>22</v>
      </c>
      <c r="E6" s="50"/>
      <c r="F6" s="50"/>
    </row>
    <row r="7" spans="2:6" ht="15">
      <c r="B7" s="33" t="s">
        <v>37</v>
      </c>
      <c r="D7" s="49">
        <v>3000</v>
      </c>
      <c r="E7" s="50"/>
      <c r="F7" s="50"/>
    </row>
    <row r="8" spans="2:6" ht="15" customHeight="1">
      <c r="B8" s="33" t="s">
        <v>38</v>
      </c>
      <c r="D8" s="49">
        <v>518</v>
      </c>
      <c r="E8" s="50"/>
      <c r="F8" s="50"/>
    </row>
    <row r="9" spans="2:6" ht="15">
      <c r="B9" s="33" t="s">
        <v>39</v>
      </c>
      <c r="D9" s="49">
        <v>24</v>
      </c>
      <c r="E9" s="50"/>
      <c r="F9" s="50"/>
    </row>
    <row r="10" spans="2:6" ht="15">
      <c r="B10" s="33" t="s">
        <v>40</v>
      </c>
      <c r="D10" s="49">
        <v>203</v>
      </c>
      <c r="E10" s="50"/>
      <c r="F10" s="50"/>
    </row>
    <row r="11" spans="2:6" ht="15">
      <c r="B11" s="33" t="s">
        <v>41</v>
      </c>
      <c r="D11" s="49">
        <v>9234</v>
      </c>
      <c r="E11" s="50"/>
      <c r="F11" s="50"/>
    </row>
    <row r="12" spans="2:6" ht="15">
      <c r="B12" s="33" t="s">
        <v>42</v>
      </c>
      <c r="D12" s="49">
        <v>750506</v>
      </c>
      <c r="E12" s="50"/>
      <c r="F12" s="50"/>
    </row>
    <row r="13" spans="4:6" ht="15">
      <c r="D13" s="50"/>
      <c r="E13" s="53">
        <f>SUM(D7:D12)</f>
        <v>763485</v>
      </c>
      <c r="F13" s="50"/>
    </row>
    <row r="14" spans="4:6" ht="15">
      <c r="D14" s="50"/>
      <c r="E14" s="50"/>
      <c r="F14" s="50"/>
    </row>
    <row r="15" spans="1:6" ht="15">
      <c r="A15" s="31" t="s">
        <v>23</v>
      </c>
      <c r="D15" s="49">
        <v>9655</v>
      </c>
      <c r="E15" s="50"/>
      <c r="F15" s="50"/>
    </row>
    <row r="16" spans="4:6" ht="15">
      <c r="D16" s="50"/>
      <c r="E16" s="53">
        <f>D15</f>
        <v>9655</v>
      </c>
      <c r="F16" s="50"/>
    </row>
    <row r="17" spans="1:6" ht="15.75" thickBot="1">
      <c r="A17" s="31" t="s">
        <v>24</v>
      </c>
      <c r="D17" s="50"/>
      <c r="E17" s="50"/>
      <c r="F17" s="52">
        <f>E13+E16</f>
        <v>773140</v>
      </c>
    </row>
    <row r="18" ht="15.75" thickTop="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Littlejohn LLP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jsheridan</dc:creator>
  <cp:keywords/>
  <dc:description/>
  <cp:lastModifiedBy>Clerk</cp:lastModifiedBy>
  <cp:lastPrinted>2020-06-02T09:05:54Z</cp:lastPrinted>
  <dcterms:created xsi:type="dcterms:W3CDTF">2012-07-11T10:01:28Z</dcterms:created>
  <dcterms:modified xsi:type="dcterms:W3CDTF">2020-06-02T15:17:11Z</dcterms:modified>
  <cp:category/>
  <cp:version/>
  <cp:contentType/>
  <cp:contentStatus/>
</cp:coreProperties>
</file>